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2022" sheetId="1" r:id="rId1"/>
    <sheet name="ART.67C2L.B" sheetId="2" r:id="rId2"/>
    <sheet name="ind.comparto" sheetId="3" r:id="rId3"/>
  </sheets>
  <definedNames>
    <definedName name="_xlnm.Print_Area" localSheetId="0">'2022'!$B$1:$E$53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N4" authorId="0">
      <text>
        <r>
          <rPr>
            <sz val="9"/>
            <color indexed="8"/>
            <rFont val="Tahoma"/>
            <family val="2"/>
          </rPr>
          <t xml:space="preserve">
inserire numero dip al 1/4/2018
</t>
        </r>
      </text>
    </comment>
  </commentList>
</comments>
</file>

<file path=xl/sharedStrings.xml><?xml version="1.0" encoding="utf-8"?>
<sst xmlns="http://schemas.openxmlformats.org/spreadsheetml/2006/main" count="135" uniqueCount="122">
  <si>
    <r>
      <t xml:space="preserve">FONTE </t>
    </r>
    <r>
      <rPr>
        <sz val="11"/>
        <rFont val="Arial"/>
        <family val="2"/>
      </rPr>
      <t>CCNL 2016/2018</t>
    </r>
  </si>
  <si>
    <t>Codice Tab. 15
Conto annuale</t>
  </si>
  <si>
    <t>DESCRIZIONE</t>
  </si>
  <si>
    <t>Valore</t>
  </si>
  <si>
    <t>RISORSE STABILI</t>
  </si>
  <si>
    <t>Art. 67 comma 1</t>
  </si>
  <si>
    <t xml:space="preserve">Importo unico consolidato anno 2017 - al netto P.O. </t>
  </si>
  <si>
    <t>Art. 67 comma 2 lett. a)</t>
  </si>
  <si>
    <t>Incremento € 83,20 per ogni dip. In servizio al 31/12/2015 - SOLO DAL 2019</t>
  </si>
  <si>
    <t>Art. 67 comma 2 lett. b)</t>
  </si>
  <si>
    <t>Differenziali PEO sul personale in essere al 1/3/2018</t>
  </si>
  <si>
    <t>Art. 67 comma 2 lett. c)</t>
  </si>
  <si>
    <t>Retribuzioni di anzianità ed assegni ad personam del personale cessato l'anno precedente</t>
  </si>
  <si>
    <t>Art. 67 comma 2 lett. d)</t>
  </si>
  <si>
    <t>Risorse riassorbite ex art. 2 co. 3 D.Lgs 165/2001</t>
  </si>
  <si>
    <t>Art. 67 comma 2 lett. e)</t>
  </si>
  <si>
    <t>Incremento per processi associativi e delega di funzioni con trasferimento di personale</t>
  </si>
  <si>
    <t>Art. 67 comma 2 lett. f)</t>
  </si>
  <si>
    <t>solo per Regioni</t>
  </si>
  <si>
    <t>Art. 67 comma 2 lett. g)</t>
  </si>
  <si>
    <t>Incremento per riduzione stabile fondo lavoro straordinario</t>
  </si>
  <si>
    <t>Art. 67 comma 2 lett. h)</t>
  </si>
  <si>
    <t>Incremento per riorganizzazioni con aumento di dotazione organica</t>
  </si>
  <si>
    <t>TOTALE RISORSE STABILI</t>
  </si>
  <si>
    <t>INCREMENTI VARIABILI</t>
  </si>
  <si>
    <t>Art. 67 comma 3 lett. a)</t>
  </si>
  <si>
    <t>Legge 449/1997, sponsorizzazioni, servizi conto terzi</t>
  </si>
  <si>
    <t>Art. 67 comma 3 lett. b)</t>
  </si>
  <si>
    <t>Piani di razionalizzazione</t>
  </si>
  <si>
    <t>Art. 67 comma 3 lett. c)</t>
  </si>
  <si>
    <t>Risorse da specifiche disposizioni di legge (funzioni tecniche, ICI, avvocatura, ecc.)</t>
  </si>
  <si>
    <t>Art. 67 comma 3 lett. d)</t>
  </si>
  <si>
    <t>Ratei di importi RIA su cessazioni in corso di anno precedente</t>
  </si>
  <si>
    <t>Art. 67 comma 3 lett. e)</t>
  </si>
  <si>
    <t>Risparmi da utilizzo straordinari</t>
  </si>
  <si>
    <t>Art. 67 comma 3 lett. f)</t>
  </si>
  <si>
    <t>Rimborso spese notificazione atti dell'amministrazione finanziaria</t>
  </si>
  <si>
    <t>Art. 67 comma 3 lett. g)</t>
  </si>
  <si>
    <t>Personale case da gioco</t>
  </si>
  <si>
    <t>Art. 67 comma 3 lett. h)</t>
  </si>
  <si>
    <t>Incremento max 1,2% monte salari 1997</t>
  </si>
  <si>
    <t>Art. 67 comma 3 lett. i)</t>
  </si>
  <si>
    <t>Incremento per obiettivi del Piano performance</t>
  </si>
  <si>
    <t>Art. 67 comma 3 lett. j)</t>
  </si>
  <si>
    <t>incremento risorse a seguito di sperimentazione ex art. 23 co. 4 D.Lgs 75/2017</t>
  </si>
  <si>
    <t>Art. 67 comma 3 lett. k)</t>
  </si>
  <si>
    <t>Quote per trasferimento personale in corso di anno a seguito di delega di funzioni</t>
  </si>
  <si>
    <t>Art. 68 comma 1</t>
  </si>
  <si>
    <t>Residui anni precedenti di risorse stabili</t>
  </si>
  <si>
    <t>TOTALE INCREMENTI VARIABILI</t>
  </si>
  <si>
    <t>TOTALE</t>
  </si>
  <si>
    <t>EVENTUALE RIDUZIONE PER SUPERAMENTO 2016</t>
  </si>
  <si>
    <t>FONTE</t>
  </si>
  <si>
    <t>Indennità di comparto ex   art.33 c.4 lett.b), c) CCNL22.1.04</t>
  </si>
  <si>
    <t>RESTANO RISORSE STABILI</t>
  </si>
  <si>
    <t>TOTALE RISORSE VARIABILI</t>
  </si>
  <si>
    <t>Art. 68 comma 1 e 2</t>
  </si>
  <si>
    <t>SOMMANO RISORSE DISPONIBILI DOPO IMPIEGHI VINCOLATI</t>
  </si>
  <si>
    <t>Il Responsabile del Procedimento Contabile                        Il Responsabile del Servizio Finanziario</t>
  </si>
  <si>
    <r>
      <t xml:space="preserve">       </t>
    </r>
    <r>
      <rPr>
        <i/>
        <sz val="10"/>
        <rFont val="Arial"/>
        <family val="2"/>
      </rPr>
      <t xml:space="preserve">   Rag. Caterina Mura                                                                   Dott. Giorgio Salis</t>
    </r>
  </si>
  <si>
    <t>CALCOLO RIALLINEAMENTO P.E.O. DA CCNL 2016-2018, PER GLI ANNI 2018 E SUCCESSIVI</t>
  </si>
  <si>
    <t>Incremento gen-feb</t>
  </si>
  <si>
    <t>incremento mar</t>
  </si>
  <si>
    <t>Incremento apr-dic</t>
  </si>
  <si>
    <t>Per mese - periodo 1</t>
  </si>
  <si>
    <t>Per mese - periodo 2</t>
  </si>
  <si>
    <t>Per mese - periodo 3</t>
  </si>
  <si>
    <t>Diff. PEO 2018</t>
  </si>
  <si>
    <t>Diff. PEO A REGIME</t>
  </si>
  <si>
    <t>N° dip.</t>
  </si>
  <si>
    <t>Su Fondo 2018</t>
  </si>
  <si>
    <t>Su Fondo 2019 e succ.</t>
  </si>
  <si>
    <t>D6-D3</t>
  </si>
  <si>
    <t>D5-D3</t>
  </si>
  <si>
    <t>D4-D3</t>
  </si>
  <si>
    <t>D3 GIUR.</t>
  </si>
  <si>
    <t>D6</t>
  </si>
  <si>
    <t>D5</t>
  </si>
  <si>
    <t>D4</t>
  </si>
  <si>
    <t>D3</t>
  </si>
  <si>
    <t>D2</t>
  </si>
  <si>
    <t>D1</t>
  </si>
  <si>
    <t>C5</t>
  </si>
  <si>
    <t>C4</t>
  </si>
  <si>
    <t>C3</t>
  </si>
  <si>
    <t>C2</t>
  </si>
  <si>
    <t>C1</t>
  </si>
  <si>
    <t>B7-B3</t>
  </si>
  <si>
    <t>B6-B3</t>
  </si>
  <si>
    <t>B5-B3</t>
  </si>
  <si>
    <t>B4-B3</t>
  </si>
  <si>
    <t>B3 GIUR.</t>
  </si>
  <si>
    <t>B7</t>
  </si>
  <si>
    <t>B6</t>
  </si>
  <si>
    <t>B5</t>
  </si>
  <si>
    <t>B4</t>
  </si>
  <si>
    <t>B3</t>
  </si>
  <si>
    <t>B2</t>
  </si>
  <si>
    <t>B1</t>
  </si>
  <si>
    <t>A5</t>
  </si>
  <si>
    <t>A4</t>
  </si>
  <si>
    <t>A3</t>
  </si>
  <si>
    <t>A2</t>
  </si>
  <si>
    <t>A1</t>
  </si>
  <si>
    <t>COMUNE DI SIAPICCIA (OR) 
COSTITUZIONE FONDO RISORSE DECENTRATE ANNO 2022</t>
  </si>
  <si>
    <t>TOTALE FONDO 2022</t>
  </si>
  <si>
    <t>COMUNE DI SIAPICCIA (OR) 
DIMOSTRAZIONE IMPIEGHI FONDO 2022</t>
  </si>
  <si>
    <t>INDENNITA' DI COMPARTO 2017</t>
  </si>
  <si>
    <t>PROFILI</t>
  </si>
  <si>
    <t>IMP.MESE</t>
  </si>
  <si>
    <t>N. DIP</t>
  </si>
  <si>
    <t>MESI</t>
  </si>
  <si>
    <t>ANNO</t>
  </si>
  <si>
    <t>Determinazione del valore dell'indennità di comparto per il fondo 2022</t>
  </si>
  <si>
    <t>Costo progressioni economiche orizzontali PEO ex art.17 c. 2 lett. B CCNL 01.04.99**</t>
  </si>
  <si>
    <t>** include 1 progressione D1-D2 e 1 C3-C4 da attuarsi nel 2022</t>
  </si>
  <si>
    <t>B3p.time</t>
  </si>
  <si>
    <t>Art. 70 ter</t>
  </si>
  <si>
    <t>Accredito ISTAT da liquidare a UCC per censimento popolazione 2021</t>
  </si>
  <si>
    <t>Accredito ISTAT da liquidare a UCC per censimento popolazione 2021##</t>
  </si>
  <si>
    <t>## integrazione del 20/06/2022</t>
  </si>
  <si>
    <t>all.A det. 7 20/06/22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</si>
</sst>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_ ;\-0\ "/>
    <numFmt numFmtId="167" formatCode="#,###"/>
    <numFmt numFmtId="168" formatCode="_-* #,##0.00\ _€_-;\-* #,##0.00\ _€_-;_-* \-??\ _€_-;_-@_-"/>
    <numFmt numFmtId="169" formatCode="[$€-2]\ #,##0.00;[Red]\-[$€-2]\ #,##0.0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b/>
      <i/>
      <sz val="9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i/>
      <sz val="11"/>
      <name val="Arial"/>
      <family val="2"/>
    </font>
    <font>
      <sz val="9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4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65" fontId="0" fillId="0" borderId="0" xfId="43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66" fontId="3" fillId="33" borderId="12" xfId="43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indent="1"/>
      <protection/>
    </xf>
    <xf numFmtId="164" fontId="8" fillId="0" borderId="15" xfId="43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left" vertical="center" indent="1"/>
      <protection/>
    </xf>
    <xf numFmtId="164" fontId="8" fillId="0" borderId="18" xfId="43" applyNumberFormat="1" applyFont="1" applyFill="1" applyBorder="1" applyAlignment="1" applyProtection="1">
      <alignment vertical="center"/>
      <protection locked="0"/>
    </xf>
    <xf numFmtId="167" fontId="0" fillId="0" borderId="0" xfId="0" applyNumberFormat="1" applyAlignment="1">
      <alignment vertical="center"/>
    </xf>
    <xf numFmtId="49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49" fontId="4" fillId="34" borderId="17" xfId="0" applyNumberFormat="1" applyFont="1" applyFill="1" applyBorder="1" applyAlignment="1" applyProtection="1">
      <alignment horizontal="left" vertical="center" indent="1"/>
      <protection/>
    </xf>
    <xf numFmtId="164" fontId="8" fillId="34" borderId="18" xfId="43" applyNumberFormat="1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horizontal="center" vertical="center" wrapText="1"/>
    </xf>
    <xf numFmtId="164" fontId="8" fillId="0" borderId="19" xfId="43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right" vertical="center" indent="1"/>
      <protection/>
    </xf>
    <xf numFmtId="164" fontId="11" fillId="0" borderId="21" xfId="43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/>
    </xf>
    <xf numFmtId="49" fontId="4" fillId="34" borderId="20" xfId="0" applyNumberFormat="1" applyFont="1" applyFill="1" applyBorder="1" applyAlignment="1" applyProtection="1">
      <alignment horizontal="left" vertical="center" inden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65" fontId="11" fillId="0" borderId="0" xfId="43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right" vertical="center" indent="1"/>
      <protection/>
    </xf>
    <xf numFmtId="164" fontId="14" fillId="0" borderId="21" xfId="43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 wrapText="1"/>
    </xf>
    <xf numFmtId="49" fontId="3" fillId="0" borderId="20" xfId="0" applyNumberFormat="1" applyFont="1" applyFill="1" applyBorder="1" applyAlignment="1" applyProtection="1">
      <alignment horizontal="right" vertical="center" indent="1"/>
      <protection/>
    </xf>
    <xf numFmtId="164" fontId="8" fillId="0" borderId="21" xfId="43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43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1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3" fillId="35" borderId="20" xfId="0" applyFont="1" applyFill="1" applyBorder="1" applyAlignment="1">
      <alignment/>
    </xf>
    <xf numFmtId="164" fontId="24" fillId="0" borderId="17" xfId="43" applyFont="1" applyFill="1" applyBorder="1" applyAlignment="1" applyProtection="1">
      <alignment/>
      <protection/>
    </xf>
    <xf numFmtId="164" fontId="24" fillId="0" borderId="0" xfId="43" applyFont="1" applyFill="1" applyBorder="1" applyAlignment="1" applyProtection="1">
      <alignment/>
      <protection/>
    </xf>
    <xf numFmtId="168" fontId="24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168" fontId="4" fillId="0" borderId="24" xfId="0" applyNumberFormat="1" applyFont="1" applyBorder="1" applyAlignment="1">
      <alignment/>
    </xf>
    <xf numFmtId="0" fontId="3" fillId="36" borderId="20" xfId="0" applyFont="1" applyFill="1" applyBorder="1" applyAlignment="1">
      <alignment/>
    </xf>
    <xf numFmtId="168" fontId="25" fillId="37" borderId="0" xfId="0" applyNumberFormat="1" applyFont="1" applyFill="1" applyAlignment="1">
      <alignment/>
    </xf>
    <xf numFmtId="168" fontId="3" fillId="37" borderId="0" xfId="0" applyNumberFormat="1" applyFont="1" applyFill="1" applyAlignment="1">
      <alignment/>
    </xf>
    <xf numFmtId="168" fontId="1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49" fontId="1" fillId="0" borderId="20" xfId="0" applyNumberFormat="1" applyFont="1" applyFill="1" applyBorder="1" applyAlignment="1" applyProtection="1">
      <alignment horizontal="left" vertical="center" indent="1"/>
      <protection/>
    </xf>
    <xf numFmtId="165" fontId="61" fillId="0" borderId="0" xfId="43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K53"/>
  <sheetViews>
    <sheetView tabSelected="1" view="pageBreakPreview" zoomScale="112" zoomScaleSheetLayoutView="112" zoomScalePageLayoutView="0" workbookViewId="0" topLeftCell="A40">
      <selection activeCell="J56" sqref="J56"/>
    </sheetView>
  </sheetViews>
  <sheetFormatPr defaultColWidth="11.421875" defaultRowHeight="15"/>
  <cols>
    <col min="1" max="1" width="1.8515625" style="1" customWidth="1"/>
    <col min="2" max="2" width="23.28125" style="1" customWidth="1"/>
    <col min="3" max="3" width="0" style="1" hidden="1" customWidth="1"/>
    <col min="4" max="4" width="95.57421875" style="2" customWidth="1"/>
    <col min="5" max="5" width="17.28125" style="3" customWidth="1"/>
    <col min="6" max="6" width="11.421875" style="1" customWidth="1"/>
    <col min="7" max="7" width="12.00390625" style="1" customWidth="1"/>
    <col min="8" max="16384" width="11.421875" style="1" customWidth="1"/>
  </cols>
  <sheetData>
    <row r="1" spans="2:5" ht="78.75" customHeight="1">
      <c r="B1" s="72" t="s">
        <v>104</v>
      </c>
      <c r="C1" s="72"/>
      <c r="D1" s="72"/>
      <c r="E1" s="72"/>
    </row>
    <row r="2" spans="2:5" ht="39" customHeight="1">
      <c r="B2" s="4" t="s">
        <v>0</v>
      </c>
      <c r="C2" s="5" t="s">
        <v>1</v>
      </c>
      <c r="D2" s="6" t="s">
        <v>2</v>
      </c>
      <c r="E2" s="7" t="s">
        <v>3</v>
      </c>
    </row>
    <row r="3" spans="2:5" ht="23.25" customHeight="1">
      <c r="B3" s="73" t="s">
        <v>4</v>
      </c>
      <c r="C3" s="73"/>
      <c r="D3" s="73"/>
      <c r="E3" s="73"/>
    </row>
    <row r="4" spans="2:5" ht="24.75" customHeight="1">
      <c r="B4" s="8" t="s">
        <v>5</v>
      </c>
      <c r="C4" s="9"/>
      <c r="D4" s="10" t="s">
        <v>6</v>
      </c>
      <c r="E4" s="11">
        <f>11492.85+150.83</f>
        <v>11643.68</v>
      </c>
    </row>
    <row r="5" spans="2:11" ht="24.75" customHeight="1">
      <c r="B5" s="12" t="s">
        <v>7</v>
      </c>
      <c r="C5" s="13"/>
      <c r="D5" s="14" t="s">
        <v>8</v>
      </c>
      <c r="E5" s="15">
        <v>416</v>
      </c>
      <c r="H5" s="16"/>
      <c r="I5" s="16"/>
      <c r="J5" s="16"/>
      <c r="K5" s="16"/>
    </row>
    <row r="6" spans="2:11" ht="27.75" customHeight="1">
      <c r="B6" s="12" t="s">
        <v>9</v>
      </c>
      <c r="C6" s="13"/>
      <c r="D6" s="17" t="s">
        <v>10</v>
      </c>
      <c r="E6" s="15">
        <v>259.61</v>
      </c>
      <c r="H6" s="16"/>
      <c r="I6" s="16"/>
      <c r="J6" s="16"/>
      <c r="K6" s="16"/>
    </row>
    <row r="7" spans="2:11" ht="24.75" customHeight="1">
      <c r="B7" s="12" t="s">
        <v>11</v>
      </c>
      <c r="C7" s="13"/>
      <c r="D7" s="14" t="s">
        <v>12</v>
      </c>
      <c r="E7" s="15">
        <v>0</v>
      </c>
      <c r="H7" s="16"/>
      <c r="I7" s="16"/>
      <c r="J7" s="16"/>
      <c r="K7" s="16"/>
    </row>
    <row r="8" spans="2:10" ht="27.75" customHeight="1">
      <c r="B8" s="12" t="s">
        <v>13</v>
      </c>
      <c r="C8" s="13"/>
      <c r="D8" s="14" t="s">
        <v>14</v>
      </c>
      <c r="E8" s="15">
        <v>0</v>
      </c>
      <c r="H8" s="16"/>
      <c r="I8" s="16"/>
      <c r="J8" s="16"/>
    </row>
    <row r="9" spans="2:10" ht="27" customHeight="1">
      <c r="B9" s="12" t="s">
        <v>15</v>
      </c>
      <c r="C9" s="13"/>
      <c r="D9" s="14" t="s">
        <v>16</v>
      </c>
      <c r="E9" s="15">
        <v>0</v>
      </c>
      <c r="H9" s="16"/>
      <c r="I9" s="16"/>
      <c r="J9" s="16"/>
    </row>
    <row r="10" spans="2:10" ht="24.75" customHeight="1">
      <c r="B10" s="12" t="s">
        <v>17</v>
      </c>
      <c r="C10" s="13"/>
      <c r="D10" s="18" t="s">
        <v>18</v>
      </c>
      <c r="E10" s="19">
        <v>0</v>
      </c>
      <c r="H10" s="16"/>
      <c r="I10" s="16"/>
      <c r="J10" s="16"/>
    </row>
    <row r="11" spans="2:5" ht="28.5" customHeight="1">
      <c r="B11" s="12" t="s">
        <v>19</v>
      </c>
      <c r="C11" s="20"/>
      <c r="D11" s="14" t="s">
        <v>20</v>
      </c>
      <c r="E11" s="15">
        <v>0</v>
      </c>
    </row>
    <row r="12" spans="2:5" ht="24.75" customHeight="1">
      <c r="B12" s="12" t="s">
        <v>21</v>
      </c>
      <c r="C12" s="20"/>
      <c r="D12" s="14" t="s">
        <v>22</v>
      </c>
      <c r="E12" s="21">
        <v>0</v>
      </c>
    </row>
    <row r="13" spans="2:5" ht="24.75" customHeight="1">
      <c r="B13" s="22"/>
      <c r="C13" s="23"/>
      <c r="D13" s="24" t="s">
        <v>23</v>
      </c>
      <c r="E13" s="25">
        <f>SUM(E4:E12)</f>
        <v>12319.29</v>
      </c>
    </row>
    <row r="14" spans="2:5" ht="24.75" customHeight="1">
      <c r="B14" s="73" t="s">
        <v>24</v>
      </c>
      <c r="C14" s="73"/>
      <c r="D14" s="73"/>
      <c r="E14" s="73"/>
    </row>
    <row r="15" spans="2:5" ht="24.75" customHeight="1">
      <c r="B15" s="12" t="s">
        <v>25</v>
      </c>
      <c r="C15" s="20"/>
      <c r="D15" s="14" t="s">
        <v>26</v>
      </c>
      <c r="E15" s="15">
        <v>0</v>
      </c>
    </row>
    <row r="16" spans="2:5" ht="24.75" customHeight="1">
      <c r="B16" s="12" t="s">
        <v>27</v>
      </c>
      <c r="C16" s="20"/>
      <c r="D16" s="26" t="s">
        <v>28</v>
      </c>
      <c r="E16" s="15"/>
    </row>
    <row r="17" spans="2:5" ht="24.75" customHeight="1">
      <c r="B17" s="12" t="s">
        <v>29</v>
      </c>
      <c r="C17" s="20"/>
      <c r="D17" s="26" t="s">
        <v>30</v>
      </c>
      <c r="E17" s="15"/>
    </row>
    <row r="18" spans="2:5" ht="24.75" customHeight="1">
      <c r="B18" s="12" t="s">
        <v>31</v>
      </c>
      <c r="C18" s="20"/>
      <c r="D18" s="26" t="s">
        <v>32</v>
      </c>
      <c r="E18" s="15"/>
    </row>
    <row r="19" spans="2:5" ht="24.75" customHeight="1">
      <c r="B19" s="12" t="s">
        <v>33</v>
      </c>
      <c r="C19" s="20"/>
      <c r="D19" s="26" t="s">
        <v>34</v>
      </c>
      <c r="E19" s="15"/>
    </row>
    <row r="20" spans="2:5" ht="24.75" customHeight="1">
      <c r="B20" s="12" t="s">
        <v>35</v>
      </c>
      <c r="C20" s="20"/>
      <c r="D20" s="26" t="s">
        <v>36</v>
      </c>
      <c r="E20" s="15"/>
    </row>
    <row r="21" spans="2:5" ht="24.75" customHeight="1">
      <c r="B21" s="12" t="s">
        <v>37</v>
      </c>
      <c r="C21" s="20"/>
      <c r="D21" s="18" t="s">
        <v>38</v>
      </c>
      <c r="E21" s="19"/>
    </row>
    <row r="22" spans="2:5" ht="24.75" customHeight="1">
      <c r="B22" s="12" t="s">
        <v>39</v>
      </c>
      <c r="C22" s="20"/>
      <c r="D22" s="26" t="s">
        <v>40</v>
      </c>
      <c r="E22" s="15">
        <v>946.82</v>
      </c>
    </row>
    <row r="23" spans="2:5" ht="24.75" customHeight="1">
      <c r="B23" s="12" t="s">
        <v>41</v>
      </c>
      <c r="C23" s="20"/>
      <c r="D23" s="26" t="s">
        <v>42</v>
      </c>
      <c r="E23" s="15">
        <v>3000</v>
      </c>
    </row>
    <row r="24" spans="2:5" ht="24.75" customHeight="1">
      <c r="B24" s="12" t="s">
        <v>43</v>
      </c>
      <c r="C24" s="20"/>
      <c r="D24" s="27" t="s">
        <v>44</v>
      </c>
      <c r="E24" s="19"/>
    </row>
    <row r="25" spans="2:5" ht="24.75" customHeight="1">
      <c r="B25" s="12" t="s">
        <v>45</v>
      </c>
      <c r="C25" s="20"/>
      <c r="D25" s="26" t="s">
        <v>46</v>
      </c>
      <c r="E25" s="15"/>
    </row>
    <row r="26" spans="2:5" ht="24.75" customHeight="1">
      <c r="B26" s="12" t="s">
        <v>47</v>
      </c>
      <c r="C26" s="20"/>
      <c r="D26" s="26" t="s">
        <v>48</v>
      </c>
      <c r="E26" s="15"/>
    </row>
    <row r="27" spans="2:5" ht="24.75" customHeight="1">
      <c r="B27" s="22"/>
      <c r="C27" s="23"/>
      <c r="D27" s="24" t="s">
        <v>49</v>
      </c>
      <c r="E27" s="25">
        <f>SUM(E22:E26)</f>
        <v>3946.82</v>
      </c>
    </row>
    <row r="28" spans="4:5" ht="13.5" customHeight="1">
      <c r="D28" s="28"/>
      <c r="E28" s="29"/>
    </row>
    <row r="29" spans="4:5" ht="21" customHeight="1">
      <c r="D29" s="24" t="s">
        <v>50</v>
      </c>
      <c r="E29" s="25">
        <f>E13+E27</f>
        <v>16266.11</v>
      </c>
    </row>
    <row r="30" spans="2:5" ht="21" customHeight="1">
      <c r="B30" s="74" t="s">
        <v>117</v>
      </c>
      <c r="D30" s="75" t="s">
        <v>118</v>
      </c>
      <c r="E30" s="25">
        <v>1502</v>
      </c>
    </row>
    <row r="31" spans="4:5" ht="24" customHeight="1">
      <c r="D31" s="24" t="s">
        <v>51</v>
      </c>
      <c r="E31" s="25"/>
    </row>
    <row r="32" spans="4:5" ht="31.5" customHeight="1">
      <c r="D32" s="30" t="s">
        <v>105</v>
      </c>
      <c r="E32" s="31">
        <f>SUM(E29:E31)</f>
        <v>17768.11</v>
      </c>
    </row>
    <row r="34" ht="15">
      <c r="B34" s="32"/>
    </row>
    <row r="35" spans="2:5" ht="81.75" customHeight="1">
      <c r="B35" s="72" t="s">
        <v>106</v>
      </c>
      <c r="C35" s="72"/>
      <c r="D35" s="72"/>
      <c r="E35" s="72"/>
    </row>
    <row r="36" spans="2:5" ht="15.75" customHeight="1">
      <c r="B36" s="4" t="s">
        <v>52</v>
      </c>
      <c r="C36" s="5" t="s">
        <v>1</v>
      </c>
      <c r="D36" s="6" t="s">
        <v>2</v>
      </c>
      <c r="E36" s="7" t="s">
        <v>3</v>
      </c>
    </row>
    <row r="37" spans="2:5" ht="18">
      <c r="B37" s="73" t="s">
        <v>4</v>
      </c>
      <c r="C37" s="73"/>
      <c r="D37" s="73"/>
      <c r="E37" s="73"/>
    </row>
    <row r="38" spans="2:5" ht="15">
      <c r="B38" s="8"/>
      <c r="C38" s="9"/>
      <c r="D38" s="10" t="s">
        <v>23</v>
      </c>
      <c r="E38" s="11">
        <f>E13</f>
        <v>12319.29</v>
      </c>
    </row>
    <row r="39" spans="2:5" ht="15">
      <c r="B39" s="12" t="s">
        <v>47</v>
      </c>
      <c r="C39" s="9"/>
      <c r="D39" s="10" t="s">
        <v>114</v>
      </c>
      <c r="E39" s="11">
        <f>5455.28+1760.87</f>
        <v>7216.15</v>
      </c>
    </row>
    <row r="40" spans="2:5" ht="15">
      <c r="B40" s="12" t="s">
        <v>47</v>
      </c>
      <c r="C40" s="13"/>
      <c r="D40" s="14" t="s">
        <v>53</v>
      </c>
      <c r="E40" s="15">
        <v>2647.32</v>
      </c>
    </row>
    <row r="41" spans="2:5" ht="15">
      <c r="B41" s="12"/>
      <c r="C41" s="20"/>
      <c r="D41" s="14"/>
      <c r="E41" s="15">
        <v>0</v>
      </c>
    </row>
    <row r="42" spans="2:5" ht="15">
      <c r="B42" s="12"/>
      <c r="C42" s="20"/>
      <c r="D42" s="14"/>
      <c r="E42" s="21">
        <v>0</v>
      </c>
    </row>
    <row r="43" spans="2:5" ht="15">
      <c r="B43" s="33"/>
      <c r="C43" s="20"/>
      <c r="D43" s="34" t="s">
        <v>54</v>
      </c>
      <c r="E43" s="15">
        <f>E38-E39-E40</f>
        <v>2455.820000000001</v>
      </c>
    </row>
    <row r="44" spans="2:5" ht="18">
      <c r="B44" s="73" t="s">
        <v>24</v>
      </c>
      <c r="C44" s="73"/>
      <c r="D44" s="73"/>
      <c r="E44" s="73"/>
    </row>
    <row r="45" spans="2:5" ht="15">
      <c r="B45" s="12"/>
      <c r="C45" s="20"/>
      <c r="D45" s="14" t="s">
        <v>55</v>
      </c>
      <c r="E45" s="15">
        <v>3946.82</v>
      </c>
    </row>
    <row r="46" spans="2:5" ht="15">
      <c r="B46" s="12" t="s">
        <v>117</v>
      </c>
      <c r="C46" s="20"/>
      <c r="D46" s="75" t="s">
        <v>119</v>
      </c>
      <c r="E46" s="15">
        <v>1502</v>
      </c>
    </row>
    <row r="47" spans="2:5" ht="15">
      <c r="B47" s="12" t="s">
        <v>56</v>
      </c>
      <c r="C47" s="20"/>
      <c r="D47" s="26" t="s">
        <v>57</v>
      </c>
      <c r="E47" s="35">
        <f>E43+E45+E46</f>
        <v>7904.640000000001</v>
      </c>
    </row>
    <row r="48" ht="15">
      <c r="B48" s="1" t="s">
        <v>115</v>
      </c>
    </row>
    <row r="49" ht="15">
      <c r="B49" s="1" t="s">
        <v>120</v>
      </c>
    </row>
    <row r="50" spans="5:10" ht="15">
      <c r="E50" s="76" t="s">
        <v>121</v>
      </c>
      <c r="F50"/>
      <c r="H50"/>
      <c r="I50"/>
      <c r="J50"/>
    </row>
    <row r="51" spans="6:10" ht="15">
      <c r="F51"/>
      <c r="H51"/>
      <c r="I51"/>
      <c r="J51"/>
    </row>
    <row r="52" spans="2:5" ht="15">
      <c r="B52" s="71" t="s">
        <v>58</v>
      </c>
      <c r="C52" s="71"/>
      <c r="D52" s="71"/>
      <c r="E52" s="71"/>
    </row>
    <row r="53" spans="2:5" ht="15">
      <c r="B53" s="71" t="s">
        <v>59</v>
      </c>
      <c r="C53" s="71"/>
      <c r="D53" s="71"/>
      <c r="E53" s="71"/>
    </row>
  </sheetData>
  <sheetProtection selectLockedCells="1" selectUnlockedCells="1"/>
  <mergeCells count="8">
    <mergeCell ref="B52:E52"/>
    <mergeCell ref="B53:E53"/>
    <mergeCell ref="B1:E1"/>
    <mergeCell ref="B3:E3"/>
    <mergeCell ref="B14:E14"/>
    <mergeCell ref="B35:E35"/>
    <mergeCell ref="B37:E37"/>
    <mergeCell ref="B44:E44"/>
  </mergeCells>
  <printOptions horizontalCentered="1"/>
  <pageMargins left="0.4722222222222222" right="0.3541666666666667" top="0.7479166666666667" bottom="0.7479166666666667" header="0.5118055555555555" footer="0.5118055555555555"/>
  <pageSetup fitToHeight="1" fitToWidth="1" horizontalDpi="300" verticalDpi="300" orientation="portrait" paperSize="9" scale="6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9">
      <selection activeCell="P16" sqref="P16"/>
    </sheetView>
  </sheetViews>
  <sheetFormatPr defaultColWidth="9.140625" defaultRowHeight="15"/>
  <cols>
    <col min="15" max="16" width="9.28125" style="0" customWidth="1"/>
  </cols>
  <sheetData>
    <row r="1" spans="1:16" ht="18">
      <c r="A1" s="36" t="s">
        <v>60</v>
      </c>
      <c r="B1" s="37"/>
      <c r="C1" s="37"/>
      <c r="D1" s="37"/>
      <c r="E1" s="38"/>
      <c r="F1" s="38"/>
      <c r="G1" s="38"/>
      <c r="H1" s="37"/>
      <c r="I1" s="39"/>
      <c r="J1" s="39"/>
      <c r="K1" s="39"/>
      <c r="L1" s="40"/>
      <c r="M1" s="41"/>
      <c r="N1" s="40"/>
      <c r="O1" s="40"/>
      <c r="P1" s="40"/>
    </row>
    <row r="2" spans="1:16" ht="15.75">
      <c r="A2" s="40"/>
      <c r="B2" s="37"/>
      <c r="C2" s="37"/>
      <c r="D2" s="37"/>
      <c r="E2" s="38"/>
      <c r="F2" s="38"/>
      <c r="G2" s="38"/>
      <c r="H2" s="37"/>
      <c r="I2" s="39"/>
      <c r="J2" s="39"/>
      <c r="K2" s="39"/>
      <c r="L2" s="40"/>
      <c r="M2" s="41"/>
      <c r="N2" s="40"/>
      <c r="O2" s="40"/>
      <c r="P2" s="40"/>
    </row>
    <row r="3" spans="1:16" ht="78.75">
      <c r="A3" s="42"/>
      <c r="B3" s="43">
        <v>40025</v>
      </c>
      <c r="C3" s="43">
        <v>43101</v>
      </c>
      <c r="D3" s="43">
        <v>43160</v>
      </c>
      <c r="E3" s="43">
        <v>43191</v>
      </c>
      <c r="F3" s="44" t="s">
        <v>61</v>
      </c>
      <c r="G3" s="44" t="s">
        <v>62</v>
      </c>
      <c r="H3" s="44" t="s">
        <v>63</v>
      </c>
      <c r="I3" s="45" t="s">
        <v>64</v>
      </c>
      <c r="J3" s="45" t="s">
        <v>65</v>
      </c>
      <c r="K3" s="45" t="s">
        <v>66</v>
      </c>
      <c r="L3" s="46" t="s">
        <v>67</v>
      </c>
      <c r="M3" s="47" t="s">
        <v>68</v>
      </c>
      <c r="N3" s="48" t="s">
        <v>69</v>
      </c>
      <c r="O3" s="49" t="s">
        <v>70</v>
      </c>
      <c r="P3" s="50" t="s">
        <v>71</v>
      </c>
    </row>
    <row r="4" spans="1:16" ht="16.5">
      <c r="A4" s="51" t="s">
        <v>72</v>
      </c>
      <c r="B4" s="52">
        <v>2361.8933333333334</v>
      </c>
      <c r="C4" s="52">
        <v>2393.2933333333335</v>
      </c>
      <c r="D4" s="52">
        <v>2452.1933333333336</v>
      </c>
      <c r="E4" s="52">
        <v>2469.903333333333</v>
      </c>
      <c r="F4" s="53">
        <f aca="true" t="shared" si="0" ref="F4:F35">C4-B4</f>
        <v>31.40000000000009</v>
      </c>
      <c r="G4" s="53">
        <f aca="true" t="shared" si="1" ref="G4:G35">D4-B4</f>
        <v>90.30000000000018</v>
      </c>
      <c r="H4" s="54">
        <f aca="true" t="shared" si="2" ref="H4:H35">E4-B4</f>
        <v>108.00999999999976</v>
      </c>
      <c r="I4" s="55">
        <f>F4-F7</f>
        <v>4.5</v>
      </c>
      <c r="J4" s="55">
        <f>G4-G7</f>
        <v>12.700000000000273</v>
      </c>
      <c r="K4" s="55">
        <f>H4-H7</f>
        <v>15.199999999999818</v>
      </c>
      <c r="L4" s="56">
        <f>I4*2+J4+K4*10</f>
        <v>173.69999999999845</v>
      </c>
      <c r="M4" s="57">
        <f>K4*13</f>
        <v>197.59999999999764</v>
      </c>
      <c r="N4" s="58"/>
      <c r="O4" s="59">
        <f aca="true" t="shared" si="3" ref="O4:O35">N4*L4</f>
        <v>0</v>
      </c>
      <c r="P4" s="59">
        <f aca="true" t="shared" si="4" ref="P4:P35">N4*M4</f>
        <v>0</v>
      </c>
    </row>
    <row r="5" spans="1:16" ht="16.5">
      <c r="A5" s="51" t="s">
        <v>73</v>
      </c>
      <c r="B5" s="52">
        <v>2209.2383333333332</v>
      </c>
      <c r="C5" s="52">
        <v>2238.6383333333333</v>
      </c>
      <c r="D5" s="52">
        <v>2293.7383333333332</v>
      </c>
      <c r="E5" s="52">
        <v>2310.3083333333334</v>
      </c>
      <c r="F5" s="53">
        <f t="shared" si="0"/>
        <v>29.40000000000009</v>
      </c>
      <c r="G5" s="53">
        <f t="shared" si="1"/>
        <v>84.5</v>
      </c>
      <c r="H5" s="54">
        <f t="shared" si="2"/>
        <v>101.07000000000016</v>
      </c>
      <c r="I5" s="55">
        <f>F5-F7</f>
        <v>2.5</v>
      </c>
      <c r="J5" s="55">
        <f>G5-G7</f>
        <v>6.900000000000091</v>
      </c>
      <c r="K5" s="55">
        <f>H5-H7</f>
        <v>8.260000000000218</v>
      </c>
      <c r="L5" s="56">
        <f>I5*2+J5+K5*10</f>
        <v>94.50000000000227</v>
      </c>
      <c r="M5" s="57">
        <f>K5*13</f>
        <v>107.38000000000284</v>
      </c>
      <c r="N5" s="58"/>
      <c r="O5" s="59">
        <f t="shared" si="3"/>
        <v>0</v>
      </c>
      <c r="P5" s="59">
        <f t="shared" si="4"/>
        <v>0</v>
      </c>
    </row>
    <row r="6" spans="1:16" ht="16.5">
      <c r="A6" s="51" t="s">
        <v>74</v>
      </c>
      <c r="B6" s="52">
        <v>2114.813333333333</v>
      </c>
      <c r="C6" s="52">
        <v>2142.913333333333</v>
      </c>
      <c r="D6" s="52">
        <v>2195.713333333333</v>
      </c>
      <c r="E6" s="52">
        <v>2211.5733333333333</v>
      </c>
      <c r="F6" s="53">
        <f t="shared" si="0"/>
        <v>28.09999999999991</v>
      </c>
      <c r="G6" s="53">
        <f t="shared" si="1"/>
        <v>80.90000000000009</v>
      </c>
      <c r="H6" s="54">
        <f t="shared" si="2"/>
        <v>96.76000000000022</v>
      </c>
      <c r="I6" s="55">
        <f>F6-F7</f>
        <v>1.199999999999818</v>
      </c>
      <c r="J6" s="55">
        <f>G6-G7</f>
        <v>3.300000000000182</v>
      </c>
      <c r="K6" s="55">
        <f>H6-H7</f>
        <v>3.950000000000273</v>
      </c>
      <c r="L6" s="56">
        <f>I6*2+J6+K6*10</f>
        <v>45.20000000000255</v>
      </c>
      <c r="M6" s="57">
        <f>K6*13</f>
        <v>51.35000000000355</v>
      </c>
      <c r="N6" s="58"/>
      <c r="O6" s="59">
        <f t="shared" si="3"/>
        <v>0</v>
      </c>
      <c r="P6" s="59">
        <f t="shared" si="4"/>
        <v>0</v>
      </c>
    </row>
    <row r="7" spans="1:16" ht="16.5">
      <c r="A7" s="60" t="s">
        <v>75</v>
      </c>
      <c r="B7" s="52">
        <v>2028.1783333333333</v>
      </c>
      <c r="C7" s="52">
        <v>2055.0783333333334</v>
      </c>
      <c r="D7" s="52">
        <v>2105.778333333333</v>
      </c>
      <c r="E7" s="52">
        <v>2120.9883333333332</v>
      </c>
      <c r="F7" s="53">
        <f t="shared" si="0"/>
        <v>26.90000000000009</v>
      </c>
      <c r="G7" s="53">
        <f t="shared" si="1"/>
        <v>77.59999999999991</v>
      </c>
      <c r="H7" s="54">
        <f t="shared" si="2"/>
        <v>92.80999999999995</v>
      </c>
      <c r="I7" s="61"/>
      <c r="J7" s="61"/>
      <c r="K7" s="61"/>
      <c r="L7" s="62"/>
      <c r="M7" s="62"/>
      <c r="N7" s="58"/>
      <c r="O7" s="59">
        <f t="shared" si="3"/>
        <v>0</v>
      </c>
      <c r="P7" s="59">
        <f t="shared" si="4"/>
        <v>0</v>
      </c>
    </row>
    <row r="8" spans="1:16" ht="16.5">
      <c r="A8" s="51" t="s">
        <v>76</v>
      </c>
      <c r="B8" s="52">
        <v>2361.8933333333334</v>
      </c>
      <c r="C8" s="52">
        <v>2393.2933333333335</v>
      </c>
      <c r="D8" s="52">
        <v>2452.1933333333336</v>
      </c>
      <c r="E8" s="52">
        <v>2469.903333333333</v>
      </c>
      <c r="F8" s="53">
        <f t="shared" si="0"/>
        <v>31.40000000000009</v>
      </c>
      <c r="G8" s="53">
        <f t="shared" si="1"/>
        <v>90.30000000000018</v>
      </c>
      <c r="H8" s="54">
        <f t="shared" si="2"/>
        <v>108.00999999999976</v>
      </c>
      <c r="I8" s="55">
        <f>F8-$F$13</f>
        <v>8</v>
      </c>
      <c r="J8" s="55">
        <f>G8-$G$13</f>
        <v>22.800000000000182</v>
      </c>
      <c r="K8" s="55">
        <f>H8-$H$13</f>
        <v>27.279999999999518</v>
      </c>
      <c r="L8" s="56">
        <f>I8*2+J8+K8*10</f>
        <v>311.59999999999536</v>
      </c>
      <c r="M8" s="57">
        <f>K8*13</f>
        <v>354.63999999999373</v>
      </c>
      <c r="N8" s="58"/>
      <c r="O8" s="59">
        <f t="shared" si="3"/>
        <v>0</v>
      </c>
      <c r="P8" s="59">
        <f t="shared" si="4"/>
        <v>0</v>
      </c>
    </row>
    <row r="9" spans="1:16" ht="16.5">
      <c r="A9" s="51" t="s">
        <v>77</v>
      </c>
      <c r="B9" s="52">
        <v>2209.2383333333332</v>
      </c>
      <c r="C9" s="52">
        <v>2238.6383333333333</v>
      </c>
      <c r="D9" s="52">
        <v>2293.7383333333332</v>
      </c>
      <c r="E9" s="52">
        <v>2310.3083333333334</v>
      </c>
      <c r="F9" s="53">
        <f t="shared" si="0"/>
        <v>29.40000000000009</v>
      </c>
      <c r="G9" s="53">
        <f t="shared" si="1"/>
        <v>84.5</v>
      </c>
      <c r="H9" s="54">
        <f t="shared" si="2"/>
        <v>101.07000000000016</v>
      </c>
      <c r="I9" s="55">
        <f>F9-$F$13</f>
        <v>6</v>
      </c>
      <c r="J9" s="55">
        <f>G9-$G$13</f>
        <v>17</v>
      </c>
      <c r="K9" s="55">
        <f>H9-$H$13</f>
        <v>20.339999999999918</v>
      </c>
      <c r="L9" s="56">
        <f>I9*2+J9+K9*10</f>
        <v>232.39999999999918</v>
      </c>
      <c r="M9" s="57">
        <f>K9*13</f>
        <v>264.41999999999894</v>
      </c>
      <c r="N9" s="58"/>
      <c r="O9" s="59">
        <f t="shared" si="3"/>
        <v>0</v>
      </c>
      <c r="P9" s="59">
        <f t="shared" si="4"/>
        <v>0</v>
      </c>
    </row>
    <row r="10" spans="1:16" ht="16.5">
      <c r="A10" s="51" t="s">
        <v>78</v>
      </c>
      <c r="B10" s="52">
        <v>2114.813333333333</v>
      </c>
      <c r="C10" s="52">
        <v>2142.913333333333</v>
      </c>
      <c r="D10" s="52">
        <v>2195.713333333333</v>
      </c>
      <c r="E10" s="52">
        <v>2211.5733333333333</v>
      </c>
      <c r="F10" s="53">
        <f t="shared" si="0"/>
        <v>28.09999999999991</v>
      </c>
      <c r="G10" s="53">
        <f t="shared" si="1"/>
        <v>80.90000000000009</v>
      </c>
      <c r="H10" s="54">
        <f t="shared" si="2"/>
        <v>96.76000000000022</v>
      </c>
      <c r="I10" s="55">
        <f>F10-$F$13</f>
        <v>4.699999999999818</v>
      </c>
      <c r="J10" s="55">
        <f>G10-$G$13</f>
        <v>13.400000000000091</v>
      </c>
      <c r="K10" s="55">
        <f>H10-$H$13</f>
        <v>16.029999999999973</v>
      </c>
      <c r="L10" s="56">
        <f>I10*2+J10+K10*10</f>
        <v>183.09999999999945</v>
      </c>
      <c r="M10" s="57">
        <f>K10*13</f>
        <v>208.38999999999965</v>
      </c>
      <c r="N10" s="58"/>
      <c r="O10" s="59">
        <f t="shared" si="3"/>
        <v>0</v>
      </c>
      <c r="P10" s="59">
        <f t="shared" si="4"/>
        <v>0</v>
      </c>
    </row>
    <row r="11" spans="1:16" ht="16.5">
      <c r="A11" s="51" t="s">
        <v>79</v>
      </c>
      <c r="B11" s="52">
        <v>2028.1783333333333</v>
      </c>
      <c r="C11" s="52">
        <v>2055.0783333333334</v>
      </c>
      <c r="D11" s="52">
        <v>2105.778333333333</v>
      </c>
      <c r="E11" s="52">
        <v>2120.9883333333332</v>
      </c>
      <c r="F11" s="53">
        <f t="shared" si="0"/>
        <v>26.90000000000009</v>
      </c>
      <c r="G11" s="53">
        <f t="shared" si="1"/>
        <v>77.59999999999991</v>
      </c>
      <c r="H11" s="54">
        <f t="shared" si="2"/>
        <v>92.80999999999995</v>
      </c>
      <c r="I11" s="55">
        <f>F11-$F$13</f>
        <v>3.5</v>
      </c>
      <c r="J11" s="55">
        <f>G11-$G$13</f>
        <v>10.099999999999909</v>
      </c>
      <c r="K11" s="55">
        <f>H11-$H$13</f>
        <v>12.0799999999997</v>
      </c>
      <c r="L11" s="56">
        <f>I11*2+J11+K11*10</f>
        <v>137.8999999999969</v>
      </c>
      <c r="M11" s="57">
        <f>K11*13</f>
        <v>157.0399999999961</v>
      </c>
      <c r="N11" s="58">
        <v>1</v>
      </c>
      <c r="O11" s="63">
        <f t="shared" si="3"/>
        <v>137.8999999999969</v>
      </c>
      <c r="P11" s="63">
        <f t="shared" si="4"/>
        <v>157.0399999999961</v>
      </c>
    </row>
    <row r="12" spans="1:16" ht="16.5">
      <c r="A12" s="51" t="s">
        <v>80</v>
      </c>
      <c r="B12" s="52">
        <v>1850.3241666666665</v>
      </c>
      <c r="C12" s="52">
        <v>1874.9241666666665</v>
      </c>
      <c r="D12" s="52">
        <v>1921.1241666666665</v>
      </c>
      <c r="E12" s="52">
        <v>1935.0041666666666</v>
      </c>
      <c r="F12" s="53">
        <f t="shared" si="0"/>
        <v>24.59999999999991</v>
      </c>
      <c r="G12" s="53">
        <f t="shared" si="1"/>
        <v>70.79999999999995</v>
      </c>
      <c r="H12" s="54">
        <f t="shared" si="2"/>
        <v>84.68000000000006</v>
      </c>
      <c r="I12" s="55">
        <f>F12-$F$13</f>
        <v>1.199999999999818</v>
      </c>
      <c r="J12" s="55">
        <f>G12-$G$13</f>
        <v>3.2999999999999545</v>
      </c>
      <c r="K12" s="55">
        <f>H12-$H$13</f>
        <v>3.949999999999818</v>
      </c>
      <c r="L12" s="56">
        <f>I12*2+J12+K12*10</f>
        <v>45.19999999999777</v>
      </c>
      <c r="M12" s="57">
        <f>K12*13</f>
        <v>51.349999999997635</v>
      </c>
      <c r="N12" s="58">
        <v>1</v>
      </c>
      <c r="O12" s="59">
        <f t="shared" si="3"/>
        <v>45.19999999999777</v>
      </c>
      <c r="P12" s="59">
        <f t="shared" si="4"/>
        <v>51.349999999997635</v>
      </c>
    </row>
    <row r="13" spans="1:16" ht="16.5">
      <c r="A13" s="60" t="s">
        <v>81</v>
      </c>
      <c r="B13" s="52">
        <v>1763.8925</v>
      </c>
      <c r="C13" s="52">
        <v>1787.2925</v>
      </c>
      <c r="D13" s="52">
        <v>1831.3925</v>
      </c>
      <c r="E13" s="52">
        <v>1844.6225000000002</v>
      </c>
      <c r="F13" s="53">
        <f t="shared" si="0"/>
        <v>23.40000000000009</v>
      </c>
      <c r="G13" s="53">
        <f t="shared" si="1"/>
        <v>67.5</v>
      </c>
      <c r="H13" s="54">
        <f t="shared" si="2"/>
        <v>80.73000000000025</v>
      </c>
      <c r="I13" s="61"/>
      <c r="J13" s="61"/>
      <c r="K13" s="61"/>
      <c r="L13" s="61"/>
      <c r="M13" s="62"/>
      <c r="N13" s="58"/>
      <c r="O13" s="59">
        <f t="shared" si="3"/>
        <v>0</v>
      </c>
      <c r="P13" s="59">
        <f t="shared" si="4"/>
        <v>0</v>
      </c>
    </row>
    <row r="14" spans="1:16" ht="16.5">
      <c r="A14" s="51" t="s">
        <v>82</v>
      </c>
      <c r="B14" s="52">
        <v>1825.11</v>
      </c>
      <c r="C14" s="52">
        <v>1849.41</v>
      </c>
      <c r="D14" s="52">
        <v>1894.91</v>
      </c>
      <c r="E14" s="52">
        <v>1908.6</v>
      </c>
      <c r="F14" s="53">
        <f t="shared" si="0"/>
        <v>24.300000000000182</v>
      </c>
      <c r="G14" s="53">
        <f t="shared" si="1"/>
        <v>69.80000000000018</v>
      </c>
      <c r="H14" s="54">
        <f t="shared" si="2"/>
        <v>83.49000000000001</v>
      </c>
      <c r="I14" s="55">
        <f>F14-$F$18</f>
        <v>2.800000000000182</v>
      </c>
      <c r="J14" s="55">
        <f>G14-$G$18</f>
        <v>7.800000000000182</v>
      </c>
      <c r="K14" s="55">
        <f>H14-$H$18</f>
        <v>9.330000000000155</v>
      </c>
      <c r="L14" s="56">
        <f>I14*2+J14+K14*10</f>
        <v>106.70000000000209</v>
      </c>
      <c r="M14" s="57">
        <f>K14*13</f>
        <v>121.29000000000201</v>
      </c>
      <c r="N14" s="58"/>
      <c r="O14" s="59">
        <f t="shared" si="3"/>
        <v>0</v>
      </c>
      <c r="P14" s="59">
        <f t="shared" si="4"/>
        <v>0</v>
      </c>
    </row>
    <row r="15" spans="1:16" ht="16.5">
      <c r="A15" s="51" t="s">
        <v>83</v>
      </c>
      <c r="B15" s="52">
        <v>1760.0091666666667</v>
      </c>
      <c r="C15" s="52">
        <v>1783.4091666666668</v>
      </c>
      <c r="D15" s="52">
        <v>1827.3091666666667</v>
      </c>
      <c r="E15" s="52">
        <v>1840.5091666666667</v>
      </c>
      <c r="F15" s="53">
        <f t="shared" si="0"/>
        <v>23.40000000000009</v>
      </c>
      <c r="G15" s="53">
        <f t="shared" si="1"/>
        <v>67.29999999999995</v>
      </c>
      <c r="H15" s="54">
        <f t="shared" si="2"/>
        <v>80.5</v>
      </c>
      <c r="I15" s="55">
        <f>F15-$F$18</f>
        <v>1.900000000000091</v>
      </c>
      <c r="J15" s="55">
        <f>G15-$G$18</f>
        <v>5.2999999999999545</v>
      </c>
      <c r="K15" s="55">
        <f>H15-$H$18</f>
        <v>6.3400000000001455</v>
      </c>
      <c r="L15" s="56">
        <f>I15*2+J15+K15*10</f>
        <v>72.50000000000159</v>
      </c>
      <c r="M15" s="57">
        <f>K15*13</f>
        <v>82.42000000000189</v>
      </c>
      <c r="N15" s="58"/>
      <c r="O15" s="59">
        <f t="shared" si="3"/>
        <v>0</v>
      </c>
      <c r="P15" s="59">
        <f t="shared" si="4"/>
        <v>0</v>
      </c>
    </row>
    <row r="16" spans="1:16" ht="16.5">
      <c r="A16" s="51" t="s">
        <v>84</v>
      </c>
      <c r="B16" s="52">
        <v>1706.0516666666665</v>
      </c>
      <c r="C16" s="52">
        <v>1728.7516666666666</v>
      </c>
      <c r="D16" s="52">
        <v>1771.3516666666665</v>
      </c>
      <c r="E16" s="52">
        <v>1784.1516666666666</v>
      </c>
      <c r="F16" s="53">
        <f t="shared" si="0"/>
        <v>22.700000000000045</v>
      </c>
      <c r="G16" s="53">
        <f t="shared" si="1"/>
        <v>65.29999999999995</v>
      </c>
      <c r="H16" s="54">
        <f t="shared" si="2"/>
        <v>78.10000000000014</v>
      </c>
      <c r="I16" s="55">
        <f>F16-$F$18</f>
        <v>1.2000000000000455</v>
      </c>
      <c r="J16" s="55">
        <f>G16-$G$18</f>
        <v>3.2999999999999545</v>
      </c>
      <c r="K16" s="55">
        <f>H16-$H$18</f>
        <v>3.940000000000282</v>
      </c>
      <c r="L16" s="56">
        <f>I16*2+J16+K16*10</f>
        <v>45.100000000002865</v>
      </c>
      <c r="M16" s="57">
        <f>K16*13</f>
        <v>51.220000000003665</v>
      </c>
      <c r="N16" s="58">
        <v>1</v>
      </c>
      <c r="O16" s="59">
        <f t="shared" si="3"/>
        <v>45.100000000002865</v>
      </c>
      <c r="P16" s="59">
        <f t="shared" si="4"/>
        <v>51.220000000003665</v>
      </c>
    </row>
    <row r="17" spans="1:16" ht="16.5">
      <c r="A17" s="51" t="s">
        <v>85</v>
      </c>
      <c r="B17" s="52">
        <v>1659.8216666666667</v>
      </c>
      <c r="C17" s="52">
        <v>1681.9216666666666</v>
      </c>
      <c r="D17" s="52">
        <v>1723.3216666666667</v>
      </c>
      <c r="E17" s="52">
        <v>1735.7716666666665</v>
      </c>
      <c r="F17" s="53">
        <f t="shared" si="0"/>
        <v>22.09999999999991</v>
      </c>
      <c r="G17" s="53">
        <f t="shared" si="1"/>
        <v>63.5</v>
      </c>
      <c r="H17" s="54">
        <f t="shared" si="2"/>
        <v>75.94999999999982</v>
      </c>
      <c r="I17" s="55">
        <f>F17-$F$18</f>
        <v>0.599999999999909</v>
      </c>
      <c r="J17" s="55">
        <f>G17-$G$18</f>
        <v>1.5</v>
      </c>
      <c r="K17" s="55">
        <f>H17-$H$18</f>
        <v>1.7899999999999636</v>
      </c>
      <c r="L17" s="56">
        <f>I17*2+J17+K17*10</f>
        <v>20.599999999999454</v>
      </c>
      <c r="M17" s="57">
        <f>K17*13</f>
        <v>23.269999999999527</v>
      </c>
      <c r="N17" s="58"/>
      <c r="O17" s="59">
        <f t="shared" si="3"/>
        <v>0</v>
      </c>
      <c r="P17" s="59">
        <f t="shared" si="4"/>
        <v>0</v>
      </c>
    </row>
    <row r="18" spans="1:16" ht="16.5">
      <c r="A18" s="60" t="s">
        <v>86</v>
      </c>
      <c r="B18" s="52">
        <v>1621.1791666666668</v>
      </c>
      <c r="C18" s="52">
        <v>1642.6791666666668</v>
      </c>
      <c r="D18" s="52">
        <v>1683.1791666666668</v>
      </c>
      <c r="E18" s="52">
        <v>1695.3391666666666</v>
      </c>
      <c r="F18" s="53">
        <f t="shared" si="0"/>
        <v>21.5</v>
      </c>
      <c r="G18" s="53">
        <f t="shared" si="1"/>
        <v>62</v>
      </c>
      <c r="H18" s="54">
        <f t="shared" si="2"/>
        <v>74.15999999999985</v>
      </c>
      <c r="I18" s="61"/>
      <c r="J18" s="61"/>
      <c r="K18" s="61"/>
      <c r="L18" s="61"/>
      <c r="M18" s="62"/>
      <c r="N18" s="58"/>
      <c r="O18" s="59">
        <f t="shared" si="3"/>
        <v>0</v>
      </c>
      <c r="P18" s="59">
        <f t="shared" si="4"/>
        <v>0</v>
      </c>
    </row>
    <row r="19" spans="1:16" ht="16.5">
      <c r="A19" s="51" t="s">
        <v>87</v>
      </c>
      <c r="B19" s="52">
        <v>1656.5333333333335</v>
      </c>
      <c r="C19" s="52">
        <v>1678.5333333333335</v>
      </c>
      <c r="D19" s="52">
        <v>1719.9333333333336</v>
      </c>
      <c r="E19" s="52">
        <v>1732.3533333333335</v>
      </c>
      <c r="F19" s="53">
        <f t="shared" si="0"/>
        <v>22</v>
      </c>
      <c r="G19" s="53">
        <f t="shared" si="1"/>
        <v>63.40000000000009</v>
      </c>
      <c r="H19" s="54">
        <f t="shared" si="2"/>
        <v>75.81999999999994</v>
      </c>
      <c r="I19" s="55">
        <f>F19-$F$23</f>
        <v>1.800000000000182</v>
      </c>
      <c r="J19" s="55">
        <f>G19-$G$23</f>
        <v>5.300000000000409</v>
      </c>
      <c r="K19" s="55">
        <f>H19-$H$23</f>
        <v>6.329999999999927</v>
      </c>
      <c r="L19" s="56">
        <f>I19*2+J19+K19*10</f>
        <v>72.20000000000005</v>
      </c>
      <c r="M19" s="57">
        <f>K19*13</f>
        <v>82.28999999999905</v>
      </c>
      <c r="N19" s="58"/>
      <c r="O19" s="59">
        <f t="shared" si="3"/>
        <v>0</v>
      </c>
      <c r="P19" s="59">
        <f t="shared" si="4"/>
        <v>0</v>
      </c>
    </row>
    <row r="20" spans="1:16" ht="16.5">
      <c r="A20" s="51" t="s">
        <v>88</v>
      </c>
      <c r="B20" s="52">
        <v>1595.2983333333334</v>
      </c>
      <c r="C20" s="52">
        <v>1616.4983333333334</v>
      </c>
      <c r="D20" s="52">
        <v>1656.2983333333334</v>
      </c>
      <c r="E20" s="52">
        <v>1668.2583333333332</v>
      </c>
      <c r="F20" s="53">
        <f t="shared" si="0"/>
        <v>21.200000000000045</v>
      </c>
      <c r="G20" s="53">
        <f t="shared" si="1"/>
        <v>61</v>
      </c>
      <c r="H20" s="54">
        <f t="shared" si="2"/>
        <v>72.95999999999981</v>
      </c>
      <c r="I20" s="55">
        <f>F20-$F$23</f>
        <v>1.0000000000002274</v>
      </c>
      <c r="J20" s="55">
        <f>G20-$G$23</f>
        <v>2.9000000000003183</v>
      </c>
      <c r="K20" s="55">
        <f>H20-$H$23</f>
        <v>3.4699999999998</v>
      </c>
      <c r="L20" s="56">
        <f>I20*2+J20+K20*10</f>
        <v>39.59999999999877</v>
      </c>
      <c r="M20" s="57">
        <f>K20*13</f>
        <v>45.1099999999974</v>
      </c>
      <c r="N20" s="58"/>
      <c r="O20" s="59">
        <f t="shared" si="3"/>
        <v>0</v>
      </c>
      <c r="P20" s="59">
        <f t="shared" si="4"/>
        <v>0</v>
      </c>
    </row>
    <row r="21" spans="1:16" ht="16.5">
      <c r="A21" s="51" t="s">
        <v>89</v>
      </c>
      <c r="B21" s="52">
        <v>1567.3991666666668</v>
      </c>
      <c r="C21" s="52">
        <v>1588.1991666666668</v>
      </c>
      <c r="D21" s="52">
        <v>1627.3991666666668</v>
      </c>
      <c r="E21" s="52">
        <v>1639.1591666666666</v>
      </c>
      <c r="F21" s="53">
        <f t="shared" si="0"/>
        <v>20.799999999999955</v>
      </c>
      <c r="G21" s="53">
        <f t="shared" si="1"/>
        <v>60</v>
      </c>
      <c r="H21" s="54">
        <f t="shared" si="2"/>
        <v>71.75999999999976</v>
      </c>
      <c r="I21" s="55">
        <f>F21-$F$23</f>
        <v>0.6000000000001364</v>
      </c>
      <c r="J21" s="55">
        <f>G21-$G$23</f>
        <v>1.9000000000003183</v>
      </c>
      <c r="K21" s="55">
        <f>H21-$H$23</f>
        <v>2.2699999999997544</v>
      </c>
      <c r="L21" s="56">
        <f>I21*2+J21+K21*10</f>
        <v>25.799999999998136</v>
      </c>
      <c r="M21" s="57">
        <f>K21*13</f>
        <v>29.509999999996808</v>
      </c>
      <c r="N21" s="58"/>
      <c r="O21" s="59">
        <f t="shared" si="3"/>
        <v>0</v>
      </c>
      <c r="P21" s="59">
        <f t="shared" si="4"/>
        <v>0</v>
      </c>
    </row>
    <row r="22" spans="1:16" ht="16.5">
      <c r="A22" s="51" t="s">
        <v>90</v>
      </c>
      <c r="B22" s="52">
        <v>1541.3841666666667</v>
      </c>
      <c r="C22" s="52">
        <v>1561.8841666666667</v>
      </c>
      <c r="D22" s="52">
        <v>1600.3841666666667</v>
      </c>
      <c r="E22" s="52">
        <v>1611.944166666667</v>
      </c>
      <c r="F22" s="53">
        <f t="shared" si="0"/>
        <v>20.5</v>
      </c>
      <c r="G22" s="53">
        <f t="shared" si="1"/>
        <v>59</v>
      </c>
      <c r="H22" s="54">
        <f t="shared" si="2"/>
        <v>70.56000000000017</v>
      </c>
      <c r="I22" s="55">
        <f>F22-$F$23</f>
        <v>0.3000000000001819</v>
      </c>
      <c r="J22" s="55">
        <f>G22-$G$23</f>
        <v>0.9000000000003183</v>
      </c>
      <c r="K22" s="55">
        <f>H22-$H$23</f>
        <v>1.0700000000001637</v>
      </c>
      <c r="L22" s="56">
        <f>I22*2+J22+K22*10</f>
        <v>12.20000000000232</v>
      </c>
      <c r="M22" s="57">
        <f>K22*13</f>
        <v>13.910000000002128</v>
      </c>
      <c r="N22" s="58"/>
      <c r="O22" s="59">
        <f t="shared" si="3"/>
        <v>0</v>
      </c>
      <c r="P22" s="59">
        <f t="shared" si="4"/>
        <v>0</v>
      </c>
    </row>
    <row r="23" spans="1:16" ht="16.5">
      <c r="A23" s="60" t="s">
        <v>91</v>
      </c>
      <c r="B23" s="52">
        <v>1519.16</v>
      </c>
      <c r="C23" s="52">
        <v>1539.36</v>
      </c>
      <c r="D23" s="52">
        <v>1577.2599999999998</v>
      </c>
      <c r="E23" s="52">
        <v>1588.65</v>
      </c>
      <c r="F23" s="53">
        <f t="shared" si="0"/>
        <v>20.199999999999818</v>
      </c>
      <c r="G23" s="53">
        <f t="shared" si="1"/>
        <v>58.09999999999968</v>
      </c>
      <c r="H23" s="54">
        <f t="shared" si="2"/>
        <v>69.49000000000001</v>
      </c>
      <c r="I23" s="61"/>
      <c r="J23" s="61"/>
      <c r="K23" s="61"/>
      <c r="L23" s="61"/>
      <c r="M23" s="62"/>
      <c r="N23" s="58"/>
      <c r="O23" s="59">
        <f t="shared" si="3"/>
        <v>0</v>
      </c>
      <c r="P23" s="59">
        <f t="shared" si="4"/>
        <v>0</v>
      </c>
    </row>
    <row r="24" spans="1:16" ht="16.5">
      <c r="A24" s="51" t="s">
        <v>92</v>
      </c>
      <c r="B24" s="52">
        <v>1656.5333333333335</v>
      </c>
      <c r="C24" s="52">
        <v>1678.5333333333335</v>
      </c>
      <c r="D24" s="52">
        <v>1719.9333333333336</v>
      </c>
      <c r="E24" s="52">
        <v>1732.3533333333335</v>
      </c>
      <c r="F24" s="53">
        <f t="shared" si="0"/>
        <v>22</v>
      </c>
      <c r="G24" s="53">
        <f t="shared" si="1"/>
        <v>63.40000000000009</v>
      </c>
      <c r="H24" s="54">
        <f t="shared" si="2"/>
        <v>75.81999999999994</v>
      </c>
      <c r="I24" s="55">
        <f aca="true" t="shared" si="5" ref="I24:I29">F24-$F$30</f>
        <v>2.900000000000091</v>
      </c>
      <c r="J24" s="55">
        <f aca="true" t="shared" si="6" ref="J24:J29">G24-$G$30</f>
        <v>8.400000000000091</v>
      </c>
      <c r="K24" s="55">
        <f aca="true" t="shared" si="7" ref="K24:K29">H24-$H$30</f>
        <v>10.039999999999964</v>
      </c>
      <c r="L24" s="56">
        <f aca="true" t="shared" si="8" ref="L24:L29">I24*2+J24+K24*10</f>
        <v>114.59999999999991</v>
      </c>
      <c r="M24" s="57">
        <f aca="true" t="shared" si="9" ref="M24:M29">K24*13</f>
        <v>130.51999999999953</v>
      </c>
      <c r="N24" s="58"/>
      <c r="O24" s="59">
        <f t="shared" si="3"/>
        <v>0</v>
      </c>
      <c r="P24" s="59">
        <f t="shared" si="4"/>
        <v>0</v>
      </c>
    </row>
    <row r="25" spans="1:16" ht="16.5">
      <c r="A25" s="51" t="s">
        <v>93</v>
      </c>
      <c r="B25" s="52">
        <v>1595.2983333333334</v>
      </c>
      <c r="C25" s="52">
        <v>1616.4983333333334</v>
      </c>
      <c r="D25" s="52">
        <v>1656.2983333333334</v>
      </c>
      <c r="E25" s="52">
        <v>1668.2583333333332</v>
      </c>
      <c r="F25" s="53">
        <f t="shared" si="0"/>
        <v>21.200000000000045</v>
      </c>
      <c r="G25" s="53">
        <f t="shared" si="1"/>
        <v>61</v>
      </c>
      <c r="H25" s="54">
        <f t="shared" si="2"/>
        <v>72.95999999999981</v>
      </c>
      <c r="I25" s="55">
        <f t="shared" si="5"/>
        <v>2.1000000000001364</v>
      </c>
      <c r="J25" s="55">
        <f t="shared" si="6"/>
        <v>6</v>
      </c>
      <c r="K25" s="55">
        <f t="shared" si="7"/>
        <v>7.179999999999836</v>
      </c>
      <c r="L25" s="56">
        <f t="shared" si="8"/>
        <v>81.99999999999864</v>
      </c>
      <c r="M25" s="57">
        <f t="shared" si="9"/>
        <v>93.33999999999787</v>
      </c>
      <c r="N25" s="58"/>
      <c r="O25" s="59">
        <f t="shared" si="3"/>
        <v>0</v>
      </c>
      <c r="P25" s="59">
        <f t="shared" si="4"/>
        <v>0</v>
      </c>
    </row>
    <row r="26" spans="1:16" ht="16.5">
      <c r="A26" s="51" t="s">
        <v>94</v>
      </c>
      <c r="B26" s="52">
        <v>1567.3991666666668</v>
      </c>
      <c r="C26" s="52">
        <v>1588.1991666666668</v>
      </c>
      <c r="D26" s="52">
        <v>1627.3991666666668</v>
      </c>
      <c r="E26" s="52">
        <v>1639.1591666666666</v>
      </c>
      <c r="F26" s="53">
        <f t="shared" si="0"/>
        <v>20.799999999999955</v>
      </c>
      <c r="G26" s="53">
        <f t="shared" si="1"/>
        <v>60</v>
      </c>
      <c r="H26" s="54">
        <f t="shared" si="2"/>
        <v>71.75999999999976</v>
      </c>
      <c r="I26" s="55">
        <f t="shared" si="5"/>
        <v>1.7000000000000455</v>
      </c>
      <c r="J26" s="55">
        <f t="shared" si="6"/>
        <v>5</v>
      </c>
      <c r="K26" s="55">
        <f t="shared" si="7"/>
        <v>5.979999999999791</v>
      </c>
      <c r="L26" s="56">
        <f t="shared" si="8"/>
        <v>68.199999999998</v>
      </c>
      <c r="M26" s="57">
        <f t="shared" si="9"/>
        <v>77.73999999999728</v>
      </c>
      <c r="N26" s="58"/>
      <c r="O26" s="59">
        <f t="shared" si="3"/>
        <v>0</v>
      </c>
      <c r="P26" s="59">
        <f t="shared" si="4"/>
        <v>0</v>
      </c>
    </row>
    <row r="27" spans="1:16" ht="16.5">
      <c r="A27" s="51" t="s">
        <v>95</v>
      </c>
      <c r="B27" s="52">
        <v>1541.3841666666667</v>
      </c>
      <c r="C27" s="52">
        <v>1561.8841666666667</v>
      </c>
      <c r="D27" s="52">
        <v>1600.3841666666667</v>
      </c>
      <c r="E27" s="52">
        <v>1611.944166666667</v>
      </c>
      <c r="F27" s="53">
        <f t="shared" si="0"/>
        <v>20.5</v>
      </c>
      <c r="G27" s="53">
        <f t="shared" si="1"/>
        <v>59</v>
      </c>
      <c r="H27" s="54">
        <f t="shared" si="2"/>
        <v>70.56000000000017</v>
      </c>
      <c r="I27" s="55">
        <f t="shared" si="5"/>
        <v>1.400000000000091</v>
      </c>
      <c r="J27" s="55">
        <f t="shared" si="6"/>
        <v>4</v>
      </c>
      <c r="K27" s="55">
        <f t="shared" si="7"/>
        <v>4.7800000000002</v>
      </c>
      <c r="L27" s="56">
        <f t="shared" si="8"/>
        <v>54.60000000000218</v>
      </c>
      <c r="M27" s="57">
        <f t="shared" si="9"/>
        <v>62.1400000000026</v>
      </c>
      <c r="N27" s="58"/>
      <c r="O27" s="59">
        <f t="shared" si="3"/>
        <v>0</v>
      </c>
      <c r="P27" s="59">
        <f t="shared" si="4"/>
        <v>0</v>
      </c>
    </row>
    <row r="28" spans="1:16" ht="16.5">
      <c r="A28" s="51" t="s">
        <v>96</v>
      </c>
      <c r="B28" s="52">
        <v>1519.16</v>
      </c>
      <c r="C28" s="52">
        <v>1539.36</v>
      </c>
      <c r="D28" s="52">
        <v>1577.2599999999998</v>
      </c>
      <c r="E28" s="52">
        <v>1588.65</v>
      </c>
      <c r="F28" s="53">
        <f t="shared" si="0"/>
        <v>20.199999999999818</v>
      </c>
      <c r="G28" s="53">
        <f t="shared" si="1"/>
        <v>58.09999999999968</v>
      </c>
      <c r="H28" s="54">
        <f t="shared" si="2"/>
        <v>69.49000000000001</v>
      </c>
      <c r="I28" s="55">
        <f t="shared" si="5"/>
        <v>1.099999999999909</v>
      </c>
      <c r="J28" s="55">
        <f t="shared" si="6"/>
        <v>3.0999999999996817</v>
      </c>
      <c r="K28" s="55">
        <f t="shared" si="7"/>
        <v>3.7100000000000364</v>
      </c>
      <c r="L28" s="56">
        <f t="shared" si="8"/>
        <v>42.399999999999864</v>
      </c>
      <c r="M28" s="57">
        <f t="shared" si="9"/>
        <v>48.23000000000047</v>
      </c>
      <c r="N28" s="58"/>
      <c r="O28" s="59">
        <f t="shared" si="3"/>
        <v>0</v>
      </c>
      <c r="P28" s="59">
        <f t="shared" si="4"/>
        <v>0</v>
      </c>
    </row>
    <row r="29" spans="1:16" ht="16.5">
      <c r="A29" s="51" t="s">
        <v>97</v>
      </c>
      <c r="B29" s="52">
        <v>1460.9675</v>
      </c>
      <c r="C29" s="52">
        <v>1480.3675</v>
      </c>
      <c r="D29" s="52">
        <v>1516.8675</v>
      </c>
      <c r="E29" s="52">
        <v>1527.8275</v>
      </c>
      <c r="F29" s="53">
        <f t="shared" si="0"/>
        <v>19.40000000000009</v>
      </c>
      <c r="G29" s="53">
        <f t="shared" si="1"/>
        <v>55.90000000000009</v>
      </c>
      <c r="H29" s="54">
        <f t="shared" si="2"/>
        <v>66.86000000000013</v>
      </c>
      <c r="I29" s="55">
        <f t="shared" si="5"/>
        <v>0.3000000000001819</v>
      </c>
      <c r="J29" s="55">
        <f t="shared" si="6"/>
        <v>0.900000000000091</v>
      </c>
      <c r="K29" s="55">
        <f t="shared" si="7"/>
        <v>1.0800000000001546</v>
      </c>
      <c r="L29" s="56">
        <f t="shared" si="8"/>
        <v>12.300000000002001</v>
      </c>
      <c r="M29" s="57">
        <f t="shared" si="9"/>
        <v>14.04000000000201</v>
      </c>
      <c r="N29" s="58"/>
      <c r="O29" s="59">
        <f t="shared" si="3"/>
        <v>0</v>
      </c>
      <c r="P29" s="59">
        <f t="shared" si="4"/>
        <v>0</v>
      </c>
    </row>
    <row r="30" spans="1:16" ht="16.5">
      <c r="A30" s="60" t="s">
        <v>98</v>
      </c>
      <c r="B30" s="52">
        <v>1437.0591666666667</v>
      </c>
      <c r="C30" s="52">
        <v>1456.1591666666666</v>
      </c>
      <c r="D30" s="52">
        <v>1492.0591666666667</v>
      </c>
      <c r="E30" s="52">
        <v>1502.8391666666666</v>
      </c>
      <c r="F30" s="53">
        <f t="shared" si="0"/>
        <v>19.09999999999991</v>
      </c>
      <c r="G30" s="53">
        <f t="shared" si="1"/>
        <v>55</v>
      </c>
      <c r="H30" s="54">
        <f t="shared" si="2"/>
        <v>65.77999999999997</v>
      </c>
      <c r="I30" s="61"/>
      <c r="J30" s="61"/>
      <c r="K30" s="61"/>
      <c r="L30" s="61"/>
      <c r="M30" s="62"/>
      <c r="N30" s="58"/>
      <c r="O30" s="59">
        <f t="shared" si="3"/>
        <v>0</v>
      </c>
      <c r="P30" s="59">
        <f t="shared" si="4"/>
        <v>0</v>
      </c>
    </row>
    <row r="31" spans="1:16" ht="16.5">
      <c r="A31" s="51" t="s">
        <v>99</v>
      </c>
      <c r="B31" s="52">
        <v>1461.6375</v>
      </c>
      <c r="C31" s="52">
        <v>1481.0375000000001</v>
      </c>
      <c r="D31" s="52">
        <v>1517.5375000000001</v>
      </c>
      <c r="E31" s="52">
        <v>1528.4975000000002</v>
      </c>
      <c r="F31" s="53">
        <f t="shared" si="0"/>
        <v>19.40000000000009</v>
      </c>
      <c r="G31" s="53">
        <f t="shared" si="1"/>
        <v>55.90000000000009</v>
      </c>
      <c r="H31" s="54">
        <f t="shared" si="2"/>
        <v>66.86000000000013</v>
      </c>
      <c r="I31" s="55">
        <f>F31-$F$35</f>
        <v>1.300000000000182</v>
      </c>
      <c r="J31" s="55">
        <f>G31-$G$35</f>
        <v>3.900000000000091</v>
      </c>
      <c r="K31" s="55">
        <f>H31-$H$35</f>
        <v>4.6599999999998545</v>
      </c>
      <c r="L31" s="56">
        <f>I31*2+J31+K31*10</f>
        <v>53.099999999999</v>
      </c>
      <c r="M31" s="57">
        <f>K31*13</f>
        <v>60.57999999999811</v>
      </c>
      <c r="N31" s="58"/>
      <c r="O31" s="59">
        <f t="shared" si="3"/>
        <v>0</v>
      </c>
      <c r="P31" s="59">
        <f t="shared" si="4"/>
        <v>0</v>
      </c>
    </row>
    <row r="32" spans="1:16" ht="16.5">
      <c r="A32" s="51" t="s">
        <v>100</v>
      </c>
      <c r="B32" s="52">
        <v>1432.005</v>
      </c>
      <c r="C32" s="52">
        <v>1451.005</v>
      </c>
      <c r="D32" s="52">
        <v>1486.805</v>
      </c>
      <c r="E32" s="52">
        <v>1497.545</v>
      </c>
      <c r="F32" s="53">
        <f t="shared" si="0"/>
        <v>19</v>
      </c>
      <c r="G32" s="53">
        <f t="shared" si="1"/>
        <v>54.799999999999955</v>
      </c>
      <c r="H32" s="54">
        <f t="shared" si="2"/>
        <v>65.53999999999996</v>
      </c>
      <c r="I32" s="55">
        <f>F32-$F$35</f>
        <v>0.900000000000091</v>
      </c>
      <c r="J32" s="55">
        <f>G32-$G$35</f>
        <v>2.7999999999999545</v>
      </c>
      <c r="K32" s="55">
        <f>H32-$H$35</f>
        <v>3.3399999999996908</v>
      </c>
      <c r="L32" s="56">
        <f>I32*2+J32+K32*10</f>
        <v>37.999999999997044</v>
      </c>
      <c r="M32" s="57">
        <f>K32*13</f>
        <v>43.41999999999598</v>
      </c>
      <c r="N32" s="58"/>
      <c r="O32" s="59">
        <f t="shared" si="3"/>
        <v>0</v>
      </c>
      <c r="P32" s="59">
        <f t="shared" si="4"/>
        <v>0</v>
      </c>
    </row>
    <row r="33" spans="1:16" ht="16.5">
      <c r="A33" s="51" t="s">
        <v>101</v>
      </c>
      <c r="B33" s="52">
        <v>1407.03</v>
      </c>
      <c r="C33" s="52">
        <v>1425.73</v>
      </c>
      <c r="D33" s="52">
        <v>1460.83</v>
      </c>
      <c r="E33" s="52">
        <v>1471.38</v>
      </c>
      <c r="F33" s="53">
        <f t="shared" si="0"/>
        <v>18.700000000000045</v>
      </c>
      <c r="G33" s="53">
        <f t="shared" si="1"/>
        <v>53.799999999999955</v>
      </c>
      <c r="H33" s="54">
        <f t="shared" si="2"/>
        <v>64.35000000000014</v>
      </c>
      <c r="I33" s="55">
        <f>F33-$F$35</f>
        <v>0.6000000000001364</v>
      </c>
      <c r="J33" s="55">
        <f>G33-$G$35</f>
        <v>1.7999999999999545</v>
      </c>
      <c r="K33" s="55">
        <f>H33-$H$35</f>
        <v>2.1499999999998636</v>
      </c>
      <c r="L33" s="56">
        <f>I33*2+J33+K33*10</f>
        <v>24.499999999998863</v>
      </c>
      <c r="M33" s="57">
        <f>K33*13</f>
        <v>27.949999999998226</v>
      </c>
      <c r="N33" s="58"/>
      <c r="O33" s="59">
        <f t="shared" si="3"/>
        <v>0</v>
      </c>
      <c r="P33" s="59">
        <f t="shared" si="4"/>
        <v>0</v>
      </c>
    </row>
    <row r="34" spans="1:16" ht="16.5">
      <c r="A34" s="51" t="s">
        <v>102</v>
      </c>
      <c r="B34" s="52">
        <v>1377.8291666666667</v>
      </c>
      <c r="C34" s="52">
        <v>1396.1291666666666</v>
      </c>
      <c r="D34" s="52">
        <v>1430.5291666666667</v>
      </c>
      <c r="E34" s="52">
        <v>1440.8591666666669</v>
      </c>
      <c r="F34" s="53">
        <f t="shared" si="0"/>
        <v>18.299999999999955</v>
      </c>
      <c r="G34" s="53">
        <f t="shared" si="1"/>
        <v>52.700000000000045</v>
      </c>
      <c r="H34" s="54">
        <f t="shared" si="2"/>
        <v>63.0300000000002</v>
      </c>
      <c r="I34" s="55">
        <f>F34-$F$35</f>
        <v>0.20000000000004547</v>
      </c>
      <c r="J34" s="55">
        <f>G34-$G$35</f>
        <v>0.7000000000000455</v>
      </c>
      <c r="K34" s="55">
        <f>H34-$H$35</f>
        <v>0.8299999999999272</v>
      </c>
      <c r="L34" s="56">
        <f>I34*2+J34+K34*10</f>
        <v>9.399999999999409</v>
      </c>
      <c r="M34" s="57">
        <f>K34*13</f>
        <v>10.789999999999054</v>
      </c>
      <c r="N34" s="58"/>
      <c r="O34" s="59">
        <f t="shared" si="3"/>
        <v>0</v>
      </c>
      <c r="P34" s="59">
        <f t="shared" si="4"/>
        <v>0</v>
      </c>
    </row>
    <row r="35" spans="1:16" ht="16.5">
      <c r="A35" s="60" t="s">
        <v>103</v>
      </c>
      <c r="B35" s="52">
        <v>1359.5475</v>
      </c>
      <c r="C35" s="52">
        <v>1377.6474999999998</v>
      </c>
      <c r="D35" s="52">
        <v>1411.5475</v>
      </c>
      <c r="E35" s="52">
        <v>1421.7475000000002</v>
      </c>
      <c r="F35" s="53">
        <f t="shared" si="0"/>
        <v>18.09999999999991</v>
      </c>
      <c r="G35" s="53">
        <f t="shared" si="1"/>
        <v>52</v>
      </c>
      <c r="H35" s="54">
        <f t="shared" si="2"/>
        <v>62.20000000000027</v>
      </c>
      <c r="I35" s="61"/>
      <c r="J35" s="61"/>
      <c r="K35" s="61"/>
      <c r="L35" s="62"/>
      <c r="M35" s="62"/>
      <c r="N35" s="64"/>
      <c r="O35" s="59">
        <f t="shared" si="3"/>
        <v>0</v>
      </c>
      <c r="P35" s="59">
        <f t="shared" si="4"/>
        <v>0</v>
      </c>
    </row>
    <row r="36" spans="1:16" ht="16.5">
      <c r="A36" s="65"/>
      <c r="B36" s="66"/>
      <c r="C36" s="66"/>
      <c r="D36" s="66"/>
      <c r="E36" s="53"/>
      <c r="F36" s="53"/>
      <c r="G36" s="53"/>
      <c r="H36" s="66"/>
      <c r="I36" s="67"/>
      <c r="J36" s="67"/>
      <c r="K36" s="67"/>
      <c r="L36" s="65"/>
      <c r="M36" s="68"/>
      <c r="N36" s="65"/>
      <c r="O36" s="69">
        <f>SUM(O4:O35)</f>
        <v>228.19999999999754</v>
      </c>
      <c r="P36" s="69">
        <f>SUM(P4:P35)</f>
        <v>259.6099999999974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2" sqref="A12"/>
    </sheetView>
  </sheetViews>
  <sheetFormatPr defaultColWidth="9.140625" defaultRowHeight="15"/>
  <cols>
    <col min="5" max="5" width="9.57421875" style="0" bestFit="1" customWidth="1"/>
  </cols>
  <sheetData>
    <row r="1" ht="15">
      <c r="A1" t="s">
        <v>113</v>
      </c>
    </row>
    <row r="4" ht="15">
      <c r="A4" t="s">
        <v>107</v>
      </c>
    </row>
    <row r="6" spans="1:5" ht="15">
      <c r="A6" t="s">
        <v>108</v>
      </c>
      <c r="B6" t="s">
        <v>109</v>
      </c>
      <c r="C6" t="s">
        <v>110</v>
      </c>
      <c r="D6" t="s">
        <v>111</v>
      </c>
      <c r="E6" t="s">
        <v>112</v>
      </c>
    </row>
    <row r="7" spans="1:5" ht="15">
      <c r="A7" t="s">
        <v>79</v>
      </c>
      <c r="B7">
        <v>51.9</v>
      </c>
      <c r="C7">
        <v>1</v>
      </c>
      <c r="D7">
        <v>12</v>
      </c>
      <c r="E7" s="70">
        <v>622.8</v>
      </c>
    </row>
    <row r="8" spans="1:5" ht="15">
      <c r="A8" t="s">
        <v>80</v>
      </c>
      <c r="B8">
        <v>51.9</v>
      </c>
      <c r="C8">
        <v>1</v>
      </c>
      <c r="D8">
        <v>12</v>
      </c>
      <c r="E8" s="70">
        <v>622.8</v>
      </c>
    </row>
    <row r="9" spans="1:5" ht="15">
      <c r="A9" t="s">
        <v>81</v>
      </c>
      <c r="B9">
        <v>51.9</v>
      </c>
      <c r="C9">
        <v>1</v>
      </c>
      <c r="D9">
        <v>12</v>
      </c>
      <c r="E9" s="70">
        <v>622.8</v>
      </c>
    </row>
    <row r="10" spans="1:5" ht="15">
      <c r="A10" t="s">
        <v>83</v>
      </c>
      <c r="B10">
        <v>45.8</v>
      </c>
      <c r="C10">
        <v>1</v>
      </c>
      <c r="D10">
        <v>12</v>
      </c>
      <c r="E10" s="70">
        <v>549.6</v>
      </c>
    </row>
    <row r="11" spans="1:5" ht="15">
      <c r="A11" t="s">
        <v>116</v>
      </c>
      <c r="B11">
        <v>45.8</v>
      </c>
      <c r="C11">
        <v>0.5</v>
      </c>
      <c r="D11">
        <v>12</v>
      </c>
      <c r="E11" s="70">
        <v>229.32</v>
      </c>
    </row>
    <row r="12" ht="15">
      <c r="E12" s="70">
        <f>SUM(E7:E11)</f>
        <v>2647.32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giorgio2</dc:creator>
  <cp:keywords/>
  <dc:description/>
  <cp:lastModifiedBy>Utente</cp:lastModifiedBy>
  <cp:lastPrinted>2022-04-29T08:06:01Z</cp:lastPrinted>
  <dcterms:created xsi:type="dcterms:W3CDTF">2022-04-22T11:03:13Z</dcterms:created>
  <dcterms:modified xsi:type="dcterms:W3CDTF">2022-06-20T09:25:56Z</dcterms:modified>
  <cp:category/>
  <cp:version/>
  <cp:contentType/>
  <cp:contentStatus/>
</cp:coreProperties>
</file>